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U LIEU NAM 2024\TIN BAI CONG TTDT TINH\Cong khai ngan sach\"/>
    </mc:Choice>
  </mc:AlternateContent>
  <bookViews>
    <workbookView xWindow="0" yWindow="0" windowWidth="19200" windowHeight="6930"/>
  </bookViews>
  <sheets>
    <sheet name="Bieu 59" sheetId="1" r:id="rId1"/>
    <sheet name="Bieu 60" sheetId="2" r:id="rId2"/>
    <sheet name="Bieu 61" sheetId="3" r:id="rId3"/>
  </sheets>
  <definedNames>
    <definedName name="_xlnm.Print_Area" localSheetId="0">'Bieu 59'!$A$1:$F$27</definedName>
    <definedName name="_xlnm.Print_Area" localSheetId="1">'Bieu 60'!$A$1:$F$44</definedName>
    <definedName name="_xlnm.Print_Area" localSheetId="2">'Bieu 61'!$A$1:$F$45</definedName>
    <definedName name="_xlnm.Print_Titles" localSheetId="2">'Bieu 61'!$8:$9</definedName>
  </definedNames>
  <calcPr calcId="162913"/>
</workbook>
</file>

<file path=xl/calcChain.xml><?xml version="1.0" encoding="utf-8"?>
<calcChain xmlns="http://schemas.openxmlformats.org/spreadsheetml/2006/main">
  <c r="H13" i="2" l="1"/>
  <c r="H14" i="2"/>
  <c r="H15" i="2"/>
  <c r="H16" i="2"/>
  <c r="H17" i="2"/>
  <c r="H18" i="2"/>
  <c r="H19" i="2"/>
  <c r="H21" i="2"/>
  <c r="H22" i="2"/>
  <c r="H23" i="2"/>
  <c r="H24" i="2"/>
  <c r="H25" i="2"/>
  <c r="H26" i="2"/>
  <c r="H27" i="2"/>
  <c r="H28" i="2"/>
  <c r="H29" i="2"/>
  <c r="H30" i="2"/>
  <c r="H31" i="2"/>
  <c r="H33" i="2"/>
  <c r="H34" i="2"/>
  <c r="H35" i="2"/>
  <c r="H36" i="2"/>
  <c r="H37" i="2"/>
  <c r="H38" i="2"/>
  <c r="H39" i="2"/>
  <c r="H40" i="2"/>
  <c r="D14" i="3" l="1"/>
  <c r="D37" i="3" l="1"/>
  <c r="D17" i="3" l="1"/>
  <c r="D41" i="2"/>
  <c r="E29" i="2"/>
  <c r="C32" i="3"/>
  <c r="C19" i="3"/>
  <c r="C13" i="2"/>
  <c r="D42" i="2" l="1"/>
  <c r="H42" i="2" s="1"/>
  <c r="H41" i="2"/>
  <c r="E33" i="3"/>
  <c r="C40" i="2"/>
  <c r="E27" i="2" l="1"/>
  <c r="E26" i="2" l="1"/>
  <c r="E14" i="3" l="1"/>
  <c r="D32" i="3" l="1"/>
  <c r="E42" i="2" l="1"/>
  <c r="E41" i="2"/>
  <c r="D32" i="2"/>
  <c r="H32" i="2" s="1"/>
  <c r="E17" i="3"/>
  <c r="E19" i="3"/>
  <c r="E20" i="3"/>
  <c r="E21" i="3"/>
  <c r="E22" i="3"/>
  <c r="E23" i="3"/>
  <c r="E24" i="3"/>
  <c r="E25" i="3"/>
  <c r="E26" i="3"/>
  <c r="E27" i="3"/>
  <c r="E28" i="3"/>
  <c r="E30" i="3"/>
  <c r="E31" i="3"/>
  <c r="E36" i="3"/>
  <c r="E37" i="3"/>
  <c r="D20" i="1"/>
  <c r="F20" i="1" s="1"/>
  <c r="D21" i="1"/>
  <c r="D22" i="1"/>
  <c r="F22" i="1" s="1"/>
  <c r="D23" i="1"/>
  <c r="F23" i="1" s="1"/>
  <c r="C23" i="1"/>
  <c r="C22" i="1"/>
  <c r="C21" i="1"/>
  <c r="C20" i="1"/>
  <c r="A20" i="1"/>
  <c r="A21" i="1" s="1"/>
  <c r="A22" i="1" s="1"/>
  <c r="A23" i="1" s="1"/>
  <c r="A13" i="1"/>
  <c r="A14" i="1" s="1"/>
  <c r="A15" i="1" s="1"/>
  <c r="D13" i="1"/>
  <c r="D15" i="1"/>
  <c r="C15" i="1"/>
  <c r="C13" i="1"/>
  <c r="D13" i="3"/>
  <c r="C13" i="3"/>
  <c r="A36" i="3"/>
  <c r="A37" i="3" s="1"/>
  <c r="A20" i="3"/>
  <c r="A21" i="3" s="1"/>
  <c r="A22" i="3" s="1"/>
  <c r="A23" i="3" s="1"/>
  <c r="A24" i="3" s="1"/>
  <c r="A25" i="3" s="1"/>
  <c r="A26" i="3" s="1"/>
  <c r="A27" i="3" s="1"/>
  <c r="A28" i="3" s="1"/>
  <c r="A15" i="3"/>
  <c r="A16" i="3" s="1"/>
  <c r="E13" i="2"/>
  <c r="E14" i="2"/>
  <c r="E15" i="2"/>
  <c r="E16" i="2"/>
  <c r="E17" i="2"/>
  <c r="E18" i="2"/>
  <c r="E19" i="2"/>
  <c r="E23" i="2"/>
  <c r="E24" i="2"/>
  <c r="E28" i="2"/>
  <c r="E30" i="2"/>
  <c r="D20" i="2"/>
  <c r="C20" i="2"/>
  <c r="A42" i="2"/>
  <c r="A34" i="2"/>
  <c r="A35" i="2" s="1"/>
  <c r="A36" i="2" s="1"/>
  <c r="A37" i="2" s="1"/>
  <c r="A38" i="2" s="1"/>
  <c r="A14" i="2"/>
  <c r="A15" i="2" s="1"/>
  <c r="A16" i="2" s="1"/>
  <c r="A17" i="2" s="1"/>
  <c r="A18" i="2" s="1"/>
  <c r="A19" i="2" s="1"/>
  <c r="A20" i="2" s="1"/>
  <c r="A26" i="2" s="1"/>
  <c r="A27" i="2" s="1"/>
  <c r="A28" i="2" s="1"/>
  <c r="A29" i="2" s="1"/>
  <c r="A30" i="2" s="1"/>
  <c r="D12" i="2" l="1"/>
  <c r="H12" i="2" s="1"/>
  <c r="H20" i="2"/>
  <c r="C19" i="1"/>
  <c r="C12" i="3"/>
  <c r="C11" i="3" s="1"/>
  <c r="D12" i="3"/>
  <c r="E40" i="2"/>
  <c r="D19" i="1"/>
  <c r="D14" i="1"/>
  <c r="F14" i="1" s="1"/>
  <c r="C14" i="1"/>
  <c r="E32" i="2"/>
  <c r="D24" i="1"/>
  <c r="F24" i="1" s="1"/>
  <c r="E32" i="3"/>
  <c r="E13" i="3"/>
  <c r="E20" i="2"/>
  <c r="C24" i="1"/>
  <c r="C12" i="2"/>
  <c r="C12" i="1" s="1"/>
  <c r="E23" i="1"/>
  <c r="E22" i="1"/>
  <c r="E20" i="1"/>
  <c r="D11" i="3" l="1"/>
  <c r="D18" i="1"/>
  <c r="F19" i="1"/>
  <c r="E14" i="1"/>
  <c r="C11" i="1"/>
  <c r="C10" i="1" s="1"/>
  <c r="E24" i="1"/>
  <c r="D12" i="1"/>
  <c r="C18" i="1"/>
  <c r="C17" i="1" s="1"/>
  <c r="E19" i="1"/>
  <c r="E12" i="3"/>
  <c r="C11" i="2"/>
  <c r="E12" i="2"/>
  <c r="D11" i="2"/>
  <c r="H11" i="2" s="1"/>
  <c r="F18" i="1" l="1"/>
  <c r="D17" i="1"/>
  <c r="F17" i="1" s="1"/>
  <c r="D11" i="1"/>
  <c r="E11" i="1" s="1"/>
  <c r="F12" i="1"/>
  <c r="E11" i="3"/>
  <c r="E12" i="1"/>
  <c r="E18" i="1"/>
  <c r="E11" i="2"/>
  <c r="E17" i="1" l="1"/>
  <c r="D10" i="1"/>
  <c r="F11" i="1"/>
  <c r="F10" i="1" l="1"/>
  <c r="E10" i="1"/>
</calcChain>
</file>

<file path=xl/comments1.xml><?xml version="1.0" encoding="utf-8"?>
<comments xmlns="http://schemas.openxmlformats.org/spreadsheetml/2006/main">
  <authors>
    <author>MYPC</author>
  </authors>
  <commentList>
    <comment ref="D31" authorId="0" shapeId="0">
      <text>
        <r>
          <rPr>
            <b/>
            <sz val="9"/>
            <color indexed="81"/>
            <rFont val="Tahoma"/>
            <family val="2"/>
          </rPr>
          <t>MYPC:</t>
        </r>
        <r>
          <rPr>
            <sz val="9"/>
            <color indexed="81"/>
            <rFont val="Tahoma"/>
            <family val="2"/>
          </rPr>
          <t xml:space="preserve">
</t>
        </r>
      </text>
    </comment>
  </commentList>
</comments>
</file>

<file path=xl/sharedStrings.xml><?xml version="1.0" encoding="utf-8"?>
<sst xmlns="http://schemas.openxmlformats.org/spreadsheetml/2006/main" count="150" uniqueCount="94">
  <si>
    <t>ỦY BAN NHÂN DÂN TỈNH SÓC TRĂNG</t>
  </si>
  <si>
    <t>STT</t>
  </si>
  <si>
    <t>Nội dung</t>
  </si>
  <si>
    <t>Ước thực hiện quý I</t>
  </si>
  <si>
    <t>So sánh ước thực hiện với (%)</t>
  </si>
  <si>
    <t>Dự toán năm</t>
  </si>
  <si>
    <t>Cùng kỳ năm trước</t>
  </si>
  <si>
    <t>A</t>
  </si>
  <si>
    <t>B</t>
  </si>
  <si>
    <t>3=2/1</t>
  </si>
  <si>
    <t>Thu cân đối NSNN</t>
  </si>
  <si>
    <t>Thu nội địa</t>
  </si>
  <si>
    <t>Thu từ dầu thô</t>
  </si>
  <si>
    <t>Thu cân đối từ hoạt động xuất khẩu, nhập khẩu</t>
  </si>
  <si>
    <t>Thu viện trợ</t>
  </si>
  <si>
    <t>Thu chuyển nguồn từ năm trước chuyển sang</t>
  </si>
  <si>
    <t>I</t>
  </si>
  <si>
    <t>II</t>
  </si>
  <si>
    <t>Chi cân đối NSĐP</t>
  </si>
  <si>
    <t>Chi đầu tư phát triển</t>
  </si>
  <si>
    <t>Chi thường xuyên</t>
  </si>
  <si>
    <t>Chi trả nợ lãi các khoản do chính quyền địa phương vay</t>
  </si>
  <si>
    <t>Chi bổ sung quỹ dự trữ tài chính</t>
  </si>
  <si>
    <t>Dự phòng ngân sách</t>
  </si>
  <si>
    <t>Chi từ nguồn bổ sung có mục tiêu từ NSTW cho NSĐP</t>
  </si>
  <si>
    <t>C</t>
  </si>
  <si>
    <t>D</t>
  </si>
  <si>
    <t>Biểu số 59/CK-NSNN</t>
  </si>
  <si>
    <t>Đơn vị: triệu đồng.</t>
  </si>
  <si>
    <t>TỔNG NGUỒN THU NSNN TRÊN ĐỊA BÀN</t>
  </si>
  <si>
    <t>TỔNG CHI NSĐP</t>
  </si>
  <si>
    <t>BỘI CHI NSĐP/BỘI THU NSĐP</t>
  </si>
  <si>
    <t>CHI TRẢ NỢ GỐC</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</si>
  <si>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</si>
  <si>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</si>
  <si>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</si>
  <si>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</si>
  <si>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</si>
  <si>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</si>
  <si>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</si>
  <si>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Thu phí, lệ phí</t>
  </si>
  <si>
    <t>Các khoản thu về nhà, đất</t>
  </si>
  <si>
    <t>Thuế sử dụng đất nông nghiệp</t>
  </si>
  <si>
    <t>Thuế sử dụng đất phi nông nghiệp</t>
  </si>
  <si>
    <t>Thu tiền sử dụng đất</t>
  </si>
  <si>
    <t>Tiền cho thuê đất, thuê mặt nước</t>
  </si>
  <si>
    <t>Tiền cho thuê nhà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</si>
  <si>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</si>
  <si>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</si>
  <si>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</si>
  <si>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</si>
  <si>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</si>
  <si>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</si>
  <si>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</si>
  <si>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</si>
  <si>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</si>
  <si>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</si>
  <si>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</si>
  <si>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</si>
  <si>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III</t>
  </si>
  <si>
    <t>IV</t>
  </si>
  <si>
    <t>Thu NSĐP được hưởng theo phân cấp</t>
  </si>
  <si>
    <t>Từ các khoản thu phân chia</t>
  </si>
  <si>
    <t>Các khoản thu NSĐP được hưởng 100%</t>
  </si>
  <si>
    <t>-</t>
  </si>
  <si>
    <t>CHI CÂN ĐỐI NSĐP</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</si>
  <si>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</si>
  <si>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</si>
  <si>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</si>
  <si>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</si>
  <si>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</si>
  <si>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</si>
  <si>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</si>
  <si>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</si>
  <si>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</si>
  <si>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</si>
  <si>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</si>
  <si>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</si>
  <si>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</si>
  <si>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</si>
  <si>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</si>
  <si>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</si>
  <si>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</si>
  <si>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</si>
  <si>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</si>
  <si>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Biểu số 61/CK-NSNN</t>
  </si>
  <si>
    <t>Biểu số 60/CK-NSNN</t>
  </si>
  <si>
    <t>SỞ TÀI CHÍNH</t>
  </si>
  <si>
    <t>Vốn đầu tư</t>
  </si>
  <si>
    <t>Vốn sự nghiệp</t>
  </si>
  <si>
    <t>ƯỚC THỰC HIỆN CHI NGÂN SÁCH NHÀ NƯỚC QUÝ I NĂM 2024</t>
  </si>
  <si>
    <t>ƯỚC THỰC HIỆN THU NGÂN SÁCH NHÀ NƯỚC QUÝ I NĂM 2024</t>
  </si>
  <si>
    <t>CÂN ĐỐI NGÂN SÁCH ĐỊA PHƯƠNG QUÝ I NĂM 2024</t>
  </si>
  <si>
    <t>(Kèm theo Công văn số 1596/STC-NS, ngày 12 tháng 4 năm 2024 của Sở Tài chính tỉnh Sóc Trăng)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</si>
</sst>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Times New Roman"/>
      <family val="2"/>
      <charset val="163"/>
    </font>
    <font>
      <b/>
      <sz val="12"/>
      <color theme="1"/>
      <name val="Times New Roman"/>
      <family val="1"/>
      <charset val="163"/>
    </font>
    <font>
      <sz val="12"/>
      <color theme="1"/>
      <name val="Times New Roman"/>
      <family val="1"/>
      <charset val="163"/>
    </font>
    <font>
      <b/>
      <sz val="16"/>
      <color theme="1"/>
      <name val="Times New Roman"/>
      <family val="1"/>
      <charset val="163"/>
    </font>
    <font>
      <i/>
      <sz val="12"/>
      <color theme="1"/>
      <name val="Times New Roman"/>
      <family val="1"/>
      <charset val="163"/>
    </font>
    <font>
      <sz val="9"/>
      <color indexed="81"/>
      <name val="Tahoma"/>
      <family val="2"/>
    </font>
    <font>
      <b/>
      <sz val="9"/>
      <color indexed="81"/>
      <name val="Tahoma"/>
      <family val="2"/>
    </font>
    <font>
      <b/>
      <sz val="12"/>
      <color theme="1"/>
      <name val="Times New Roman"/>
      <family val="1"/>
    </font>
    <font>
      <sz val="12"/>
      <color theme="1"/>
      <name val="Times New Roman"/>
      <family val="1"/>
    </font>
    <font>
      <i/>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60">
    <xf numFmtId="0" fontId="0" fillId="0" borderId="0" xfId="0"/>
    <xf numFmtId="3" fontId="1" fillId="0" borderId="0" xfId="0" applyNumberFormat="1" applyFont="1"/>
    <xf numFmtId="3" fontId="2" fillId="0" borderId="0" xfId="0" applyNumberFormat="1" applyFont="1"/>
    <xf numFmtId="3" fontId="2" fillId="0" borderId="0" xfId="0" applyNumberFormat="1" applyFont="1" applyAlignment="1">
      <alignment vertical="center"/>
    </xf>
    <xf numFmtId="3" fontId="2" fillId="0" borderId="0" xfId="0" applyNumberFormat="1" applyFont="1" applyAlignment="1">
      <alignment horizontal="right" vertical="center"/>
    </xf>
    <xf numFmtId="4" fontId="2" fillId="0" borderId="0" xfId="0" applyNumberFormat="1" applyFont="1" applyAlignment="1">
      <alignment horizontal="right" vertical="center"/>
    </xf>
    <xf numFmtId="3" fontId="2" fillId="0" borderId="0" xfId="0" applyNumberFormat="1" applyFont="1" applyAlignment="1">
      <alignment horizontal="center" vertical="center"/>
    </xf>
    <xf numFmtId="4" fontId="2" fillId="0" borderId="0" xfId="0" applyNumberFormat="1" applyFont="1" applyAlignment="1">
      <alignmen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4" fontId="4" fillId="0" borderId="0" xfId="0" applyNumberFormat="1" applyFont="1" applyAlignment="1">
      <alignment horizontal="right" vertical="center"/>
    </xf>
    <xf numFmtId="4" fontId="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2" xfId="0" applyNumberFormat="1" applyFont="1" applyBorder="1" applyAlignment="1">
      <alignment horizontal="justify" vertical="center" wrapText="1"/>
    </xf>
    <xf numFmtId="3" fontId="1" fillId="0" borderId="2" xfId="0" applyNumberFormat="1" applyFont="1" applyBorder="1" applyAlignment="1">
      <alignment vertical="center"/>
    </xf>
    <xf numFmtId="4" fontId="1" fillId="0" borderId="2" xfId="0" applyNumberFormat="1" applyFont="1" applyBorder="1" applyAlignment="1">
      <alignment vertical="center"/>
    </xf>
    <xf numFmtId="4" fontId="1" fillId="0" borderId="3" xfId="0" applyNumberFormat="1" applyFont="1" applyBorder="1" applyAlignment="1">
      <alignment vertical="center"/>
    </xf>
    <xf numFmtId="3" fontId="1" fillId="0" borderId="3" xfId="0" applyNumberFormat="1" applyFont="1" applyBorder="1" applyAlignment="1">
      <alignment horizontal="center" vertical="center"/>
    </xf>
    <xf numFmtId="3" fontId="1" fillId="0" borderId="3" xfId="0" applyNumberFormat="1" applyFont="1" applyBorder="1" applyAlignment="1">
      <alignment horizontal="justify" vertical="center" wrapText="1"/>
    </xf>
    <xf numFmtId="3" fontId="1" fillId="0" borderId="3" xfId="0" applyNumberFormat="1" applyFont="1" applyBorder="1" applyAlignment="1">
      <alignment vertical="center"/>
    </xf>
    <xf numFmtId="3" fontId="2" fillId="0" borderId="3" xfId="0" applyNumberFormat="1" applyFont="1" applyBorder="1" applyAlignment="1">
      <alignment horizontal="center" vertical="center"/>
    </xf>
    <xf numFmtId="3" fontId="2" fillId="0" borderId="3" xfId="0" applyNumberFormat="1" applyFont="1" applyBorder="1" applyAlignment="1">
      <alignment horizontal="justify" vertical="center" wrapText="1"/>
    </xf>
    <xf numFmtId="3" fontId="2" fillId="0" borderId="3" xfId="0" applyNumberFormat="1" applyFont="1" applyBorder="1" applyAlignment="1">
      <alignment vertical="center"/>
    </xf>
    <xf numFmtId="4" fontId="2" fillId="0" borderId="3" xfId="0" applyNumberFormat="1" applyFont="1" applyBorder="1" applyAlignment="1">
      <alignment vertical="center"/>
    </xf>
    <xf numFmtId="3" fontId="4" fillId="0" borderId="3" xfId="0" applyNumberFormat="1" applyFont="1" applyBorder="1" applyAlignment="1">
      <alignment horizontal="justify" vertical="center" wrapText="1"/>
    </xf>
    <xf numFmtId="3" fontId="2" fillId="0" borderId="4" xfId="0" applyNumberFormat="1" applyFont="1" applyBorder="1" applyAlignment="1">
      <alignment horizontal="center" vertical="center"/>
    </xf>
    <xf numFmtId="3" fontId="2" fillId="0" borderId="4" xfId="0" applyNumberFormat="1" applyFont="1" applyBorder="1" applyAlignment="1">
      <alignment vertical="center"/>
    </xf>
    <xf numFmtId="4" fontId="2" fillId="0" borderId="4" xfId="0" applyNumberFormat="1" applyFont="1" applyBorder="1" applyAlignment="1">
      <alignment vertical="center"/>
    </xf>
    <xf numFmtId="3" fontId="1" fillId="0" borderId="0" xfId="0" applyNumberFormat="1" applyFont="1" applyAlignment="1">
      <alignment vertical="center"/>
    </xf>
    <xf numFmtId="3" fontId="1" fillId="0" borderId="3" xfId="0" applyNumberFormat="1" applyFont="1" applyBorder="1" applyAlignment="1" applyProtection="1">
      <alignment horizontal="right" vertical="center" wrapText="1"/>
      <protection locked="0"/>
    </xf>
    <xf numFmtId="4" fontId="7" fillId="0" borderId="3" xfId="0" applyNumberFormat="1" applyFont="1" applyBorder="1" applyAlignment="1">
      <alignment vertical="center"/>
    </xf>
    <xf numFmtId="3" fontId="8" fillId="0" borderId="3" xfId="0" applyNumberFormat="1" applyFont="1" applyBorder="1" applyAlignment="1">
      <alignment horizontal="justify" vertical="center" wrapText="1"/>
    </xf>
    <xf numFmtId="3" fontId="8" fillId="0" borderId="3" xfId="0" applyNumberFormat="1" applyFont="1" applyBorder="1" applyAlignment="1">
      <alignment vertical="center"/>
    </xf>
    <xf numFmtId="4" fontId="8" fillId="0" borderId="3" xfId="0" applyNumberFormat="1" applyFont="1" applyBorder="1" applyAlignment="1">
      <alignment vertical="center"/>
    </xf>
    <xf numFmtId="3" fontId="9" fillId="0" borderId="3" xfId="0" quotePrefix="1" applyNumberFormat="1" applyFont="1" applyBorder="1" applyAlignment="1">
      <alignment horizontal="center" vertical="center"/>
    </xf>
    <xf numFmtId="3" fontId="9" fillId="0" borderId="3" xfId="0" applyNumberFormat="1" applyFont="1" applyBorder="1" applyAlignment="1">
      <alignment horizontal="justify" vertical="center" wrapText="1"/>
    </xf>
    <xf numFmtId="3" fontId="9" fillId="0" borderId="3" xfId="0" applyNumberFormat="1" applyFont="1" applyBorder="1" applyAlignment="1">
      <alignment vertical="center"/>
    </xf>
    <xf numFmtId="4" fontId="9" fillId="0" borderId="3" xfId="0" applyNumberFormat="1" applyFont="1" applyBorder="1" applyAlignment="1">
      <alignment vertical="center"/>
    </xf>
    <xf numFmtId="3" fontId="9" fillId="0" borderId="0" xfId="0" applyNumberFormat="1" applyFont="1" applyAlignment="1">
      <alignment vertical="center"/>
    </xf>
    <xf numFmtId="3" fontId="8" fillId="0" borderId="3" xfId="0" applyNumberFormat="1" applyFont="1" applyBorder="1" applyAlignment="1">
      <alignment horizontal="center" vertical="center"/>
    </xf>
    <xf numFmtId="3" fontId="7" fillId="0" borderId="2" xfId="0" applyNumberFormat="1" applyFont="1" applyBorder="1" applyAlignment="1">
      <alignment horizontal="center" vertical="center"/>
    </xf>
    <xf numFmtId="3" fontId="7" fillId="0" borderId="2" xfId="0" applyNumberFormat="1" applyFont="1" applyBorder="1" applyAlignment="1">
      <alignment horizontal="justify" vertical="center" wrapText="1"/>
    </xf>
    <xf numFmtId="3" fontId="7" fillId="0" borderId="2" xfId="0" applyNumberFormat="1" applyFont="1" applyBorder="1" applyAlignment="1">
      <alignment vertical="center"/>
    </xf>
    <xf numFmtId="4" fontId="7" fillId="0" borderId="2" xfId="0" applyNumberFormat="1" applyFont="1" applyBorder="1" applyAlignment="1">
      <alignment vertical="center"/>
    </xf>
    <xf numFmtId="3" fontId="7" fillId="0" borderId="0" xfId="0" applyNumberFormat="1" applyFont="1" applyAlignment="1">
      <alignment vertical="center"/>
    </xf>
    <xf numFmtId="3" fontId="7" fillId="0" borderId="3" xfId="0" applyNumberFormat="1" applyFont="1" applyBorder="1" applyAlignment="1">
      <alignment horizontal="center" vertical="center"/>
    </xf>
    <xf numFmtId="3" fontId="7" fillId="0" borderId="3" xfId="0" applyNumberFormat="1" applyFont="1" applyBorder="1" applyAlignment="1">
      <alignment horizontal="justify" vertical="center" wrapText="1"/>
    </xf>
    <xf numFmtId="3" fontId="7" fillId="0" borderId="3" xfId="0" applyNumberFormat="1" applyFont="1" applyBorder="1" applyAlignment="1">
      <alignment vertical="center"/>
    </xf>
    <xf numFmtId="3" fontId="8" fillId="0" borderId="0" xfId="0" applyNumberFormat="1" applyFont="1"/>
    <xf numFmtId="3" fontId="8" fillId="0" borderId="3" xfId="0" applyNumberFormat="1" applyFont="1" applyBorder="1" applyAlignment="1" applyProtection="1">
      <alignment horizontal="right" vertical="center" wrapText="1"/>
      <protection locked="0"/>
    </xf>
    <xf numFmtId="4" fontId="7" fillId="0" borderId="0" xfId="0" applyNumberFormat="1" applyFont="1" applyAlignment="1">
      <alignment vertical="center"/>
    </xf>
    <xf numFmtId="3" fontId="3" fillId="0" borderId="0" xfId="0" applyNumberFormat="1" applyFont="1" applyAlignment="1">
      <alignment horizontal="center" vertical="center"/>
    </xf>
    <xf numFmtId="3" fontId="4" fillId="0" borderId="0" xfId="0" applyNumberFormat="1" applyFont="1" applyAlignment="1">
      <alignment horizontal="center" vertical="center"/>
    </xf>
    <xf numFmtId="3" fontId="2" fillId="0" borderId="0" xfId="0" applyNumberFormat="1" applyFont="1" applyAlignment="1">
      <alignment horizontal="right" vertical="center"/>
    </xf>
    <xf numFmtId="3" fontId="1" fillId="0" borderId="1" xfId="0" applyNumberFormat="1" applyFont="1" applyBorder="1" applyAlignment="1">
      <alignment horizontal="center" vertical="center" wrapText="1"/>
    </xf>
    <xf numFmtId="3" fontId="2" fillId="0" borderId="0" xfId="0" applyNumberFormat="1" applyFont="1" applyAlignment="1">
      <alignment horizontal="center" vertical="center"/>
    </xf>
    <xf numFmtId="3" fontId="1" fillId="0" borderId="0" xfId="0" applyNumberFormat="1" applyFont="1" applyAlignment="1">
      <alignment horizontal="center" vertical="center"/>
    </xf>
    <xf numFmtId="4" fontId="2"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colors>
    <mruColors>
      <color rgb="FF00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zoomScale="80" zoomScaleNormal="80" workbookViewId="0">
      <selection activeCell="J21" sqref="J21"/>
    </sheetView>
  </sheetViews>
  <sheetFormatPr defaultColWidth="9" defaultRowHeight="15.5" x14ac:dyDescent="0.35"/>
  <cols>
    <col min="1" max="1" width="5.25" style="3" customWidth="1"/>
    <col min="2" max="2" width="42.33203125" style="3" customWidth="1"/>
    <col min="3" max="3" width="11.58203125" style="3" customWidth="1"/>
    <col min="4" max="4" width="11.83203125" style="3" customWidth="1"/>
    <col min="5" max="5" width="10.25" style="7" customWidth="1"/>
    <col min="6" max="6" width="10.83203125" style="7" customWidth="1"/>
    <col min="7" max="7" width="9" style="3" customWidth="1"/>
    <col min="8" max="8" width="10.75" style="3" bestFit="1" customWidth="1"/>
    <col min="9" max="16384" width="9" style="3"/>
  </cols>
  <sheetData>
    <row r="1" spans="1:6" x14ac:dyDescent="0.35">
      <c r="A1" s="57" t="s">
        <v>0</v>
      </c>
      <c r="B1" s="57"/>
      <c r="E1" s="55" t="s">
        <v>27</v>
      </c>
      <c r="F1" s="55"/>
    </row>
    <row r="2" spans="1:6" x14ac:dyDescent="0.35">
      <c r="A2" s="58" t="s">
        <v>87</v>
      </c>
      <c r="B2" s="58"/>
      <c r="E2" s="4"/>
      <c r="F2" s="5"/>
    </row>
    <row r="3" spans="1:6" ht="7.5" customHeight="1" x14ac:dyDescent="0.35"/>
    <row r="4" spans="1:6" ht="27.75" customHeight="1" x14ac:dyDescent="0.35">
      <c r="A4" s="53" t="s">
        <v>92</v>
      </c>
      <c r="B4" s="53"/>
      <c r="C4" s="53"/>
      <c r="D4" s="53"/>
      <c r="E4" s="53"/>
      <c r="F4" s="53"/>
    </row>
    <row r="5" spans="1:6" ht="20.25" customHeight="1" x14ac:dyDescent="0.35">
      <c r="A5" s="54" t="s">
        <v>93</v>
      </c>
      <c r="B5" s="54"/>
      <c r="C5" s="54"/>
      <c r="D5" s="54"/>
      <c r="E5" s="54"/>
      <c r="F5" s="54"/>
    </row>
    <row r="6" spans="1:6" x14ac:dyDescent="0.35">
      <c r="F6" s="10" t="s">
        <v>28</v>
      </c>
    </row>
    <row r="7" spans="1:6" ht="38.25" customHeight="1" x14ac:dyDescent="0.35">
      <c r="A7" s="56" t="s">
        <v>1</v>
      </c>
      <c r="B7" s="56" t="s">
        <v>2</v>
      </c>
      <c r="C7" s="56" t="s">
        <v>5</v>
      </c>
      <c r="D7" s="56" t="s">
        <v>3</v>
      </c>
      <c r="E7" s="56" t="s">
        <v>4</v>
      </c>
      <c r="F7" s="56"/>
    </row>
    <row r="8" spans="1:6" ht="40.5" customHeight="1" x14ac:dyDescent="0.35">
      <c r="A8" s="56"/>
      <c r="B8" s="56"/>
      <c r="C8" s="56"/>
      <c r="D8" s="56"/>
      <c r="E8" s="11" t="s">
        <v>5</v>
      </c>
      <c r="F8" s="11" t="s">
        <v>6</v>
      </c>
    </row>
    <row r="9" spans="1:6" x14ac:dyDescent="0.35">
      <c r="A9" s="12" t="s">
        <v>7</v>
      </c>
      <c r="B9" s="12" t="s">
        <v>8</v>
      </c>
      <c r="C9" s="12">
        <v>1</v>
      </c>
      <c r="D9" s="12">
        <v>2</v>
      </c>
      <c r="E9" s="13" t="s">
        <v>9</v>
      </c>
      <c r="F9" s="12">
        <v>4</v>
      </c>
    </row>
    <row r="10" spans="1:6" s="30" customFormat="1" ht="20.25" customHeight="1" x14ac:dyDescent="0.35">
      <c r="A10" s="19" t="s">
        <v>7</v>
      </c>
      <c r="B10" s="20" t="s">
        <v>29</v>
      </c>
      <c r="C10" s="21">
        <f>SUM(C11,C16)</f>
        <v>5003000</v>
      </c>
      <c r="D10" s="21">
        <f>SUM(D11,D16)</f>
        <v>2738520</v>
      </c>
      <c r="E10" s="18">
        <f>D10/C10*100</f>
        <v>54.737557465520695</v>
      </c>
      <c r="F10" s="18">
        <f>D10/1740948*100</f>
        <v>157.30050524197162</v>
      </c>
    </row>
    <row r="11" spans="1:6" s="30" customFormat="1" ht="15" x14ac:dyDescent="0.35">
      <c r="A11" s="19" t="s">
        <v>16</v>
      </c>
      <c r="B11" s="20" t="s">
        <v>10</v>
      </c>
      <c r="C11" s="21">
        <f>SUM(C12:C15)</f>
        <v>5003000</v>
      </c>
      <c r="D11" s="21">
        <f>SUM(D12:D15)</f>
        <v>2164006</v>
      </c>
      <c r="E11" s="18">
        <f t="shared" ref="E11:E24" si="0">D11/C11*100</f>
        <v>43.254167499500298</v>
      </c>
      <c r="F11" s="18">
        <f>D11/1740948*100</f>
        <v>124.30043861160701</v>
      </c>
    </row>
    <row r="12" spans="1:6" x14ac:dyDescent="0.35">
      <c r="A12" s="22">
        <v>1</v>
      </c>
      <c r="B12" s="23" t="s">
        <v>11</v>
      </c>
      <c r="C12" s="24">
        <f>'Bieu 60'!C12</f>
        <v>4968000</v>
      </c>
      <c r="D12" s="24">
        <f>'Bieu 60'!D12</f>
        <v>2082260</v>
      </c>
      <c r="E12" s="25">
        <f t="shared" si="0"/>
        <v>41.913446054750402</v>
      </c>
      <c r="F12" s="25">
        <f>D12/1725283*100</f>
        <v>120.69092432951581</v>
      </c>
    </row>
    <row r="13" spans="1:6" x14ac:dyDescent="0.35">
      <c r="A13" s="22">
        <f>A12+1</f>
        <v>2</v>
      </c>
      <c r="B13" s="23" t="s">
        <v>12</v>
      </c>
      <c r="C13" s="24">
        <f>'Bieu 60'!C31</f>
        <v>0</v>
      </c>
      <c r="D13" s="24">
        <f>'Bieu 60'!D31</f>
        <v>0</v>
      </c>
      <c r="E13" s="25"/>
      <c r="F13" s="25">
        <v>0</v>
      </c>
    </row>
    <row r="14" spans="1:6" x14ac:dyDescent="0.35">
      <c r="A14" s="22">
        <f t="shared" ref="A14:A15" si="1">A13+1</f>
        <v>3</v>
      </c>
      <c r="B14" s="23" t="s">
        <v>13</v>
      </c>
      <c r="C14" s="24">
        <f>'Bieu 60'!C32</f>
        <v>35000</v>
      </c>
      <c r="D14" s="24">
        <f>'Bieu 60'!D32</f>
        <v>81746</v>
      </c>
      <c r="E14" s="25">
        <f t="shared" si="0"/>
        <v>233.56</v>
      </c>
      <c r="F14" s="25">
        <f>D14/15665*100</f>
        <v>521.83849345675071</v>
      </c>
    </row>
    <row r="15" spans="1:6" x14ac:dyDescent="0.35">
      <c r="A15" s="22">
        <f t="shared" si="1"/>
        <v>4</v>
      </c>
      <c r="B15" s="23" t="s">
        <v>14</v>
      </c>
      <c r="C15" s="24">
        <f>'Bieu 60'!C39</f>
        <v>0</v>
      </c>
      <c r="D15" s="24">
        <f>'Bieu 60'!D39</f>
        <v>0</v>
      </c>
      <c r="E15" s="25"/>
      <c r="F15" s="25">
        <v>0</v>
      </c>
    </row>
    <row r="16" spans="1:6" s="30" customFormat="1" ht="21" customHeight="1" x14ac:dyDescent="0.35">
      <c r="A16" s="19" t="s">
        <v>17</v>
      </c>
      <c r="B16" s="20" t="s">
        <v>15</v>
      </c>
      <c r="C16" s="21"/>
      <c r="D16" s="21">
        <v>574514</v>
      </c>
      <c r="E16" s="18"/>
      <c r="F16" s="18"/>
    </row>
    <row r="17" spans="1:6" s="30" customFormat="1" ht="15" x14ac:dyDescent="0.35">
      <c r="A17" s="19" t="s">
        <v>8</v>
      </c>
      <c r="B17" s="20" t="s">
        <v>30</v>
      </c>
      <c r="C17" s="21">
        <f>SUM(C18,C24)</f>
        <v>15126445</v>
      </c>
      <c r="D17" s="21">
        <f>SUM(D18,D24)+1</f>
        <v>4300379</v>
      </c>
      <c r="E17" s="18">
        <f t="shared" si="0"/>
        <v>28.42954177270337</v>
      </c>
      <c r="F17" s="18">
        <f>D17/2558768*100</f>
        <v>168.06443569717925</v>
      </c>
    </row>
    <row r="18" spans="1:6" s="30" customFormat="1" ht="15" x14ac:dyDescent="0.35">
      <c r="A18" s="19" t="s">
        <v>16</v>
      </c>
      <c r="B18" s="20" t="s">
        <v>18</v>
      </c>
      <c r="C18" s="21">
        <f>SUM(C19:C23)</f>
        <v>12011305</v>
      </c>
      <c r="D18" s="21">
        <f>SUM(D19:D23)</f>
        <v>4044384.25</v>
      </c>
      <c r="E18" s="18">
        <f t="shared" si="0"/>
        <v>33.671480742517154</v>
      </c>
      <c r="F18" s="18">
        <f>D18/2169010.75*100</f>
        <v>186.46215792153174</v>
      </c>
    </row>
    <row r="19" spans="1:6" x14ac:dyDescent="0.35">
      <c r="A19" s="22">
        <v>1</v>
      </c>
      <c r="B19" s="23" t="s">
        <v>19</v>
      </c>
      <c r="C19" s="24">
        <f>'Bieu 61'!C13-C25</f>
        <v>2885875</v>
      </c>
      <c r="D19" s="24">
        <f>'Bieu 61'!D13</f>
        <v>2351519</v>
      </c>
      <c r="E19" s="25">
        <f>D19/C19*100</f>
        <v>81.483744098410355</v>
      </c>
      <c r="F19" s="25">
        <f>D19/909925*100</f>
        <v>258.42998049289776</v>
      </c>
    </row>
    <row r="20" spans="1:6" x14ac:dyDescent="0.35">
      <c r="A20" s="22">
        <f>A19+1</f>
        <v>2</v>
      </c>
      <c r="B20" s="23" t="s">
        <v>20</v>
      </c>
      <c r="C20" s="24">
        <f>'Bieu 61'!C17</f>
        <v>8865022</v>
      </c>
      <c r="D20" s="24">
        <f>'Bieu 61'!D17</f>
        <v>1692865.25</v>
      </c>
      <c r="E20" s="25">
        <f t="shared" si="0"/>
        <v>19.096007319553181</v>
      </c>
      <c r="F20" s="25">
        <f>D20/1243826.75*100</f>
        <v>136.10137022700309</v>
      </c>
    </row>
    <row r="21" spans="1:6" ht="31" x14ac:dyDescent="0.35">
      <c r="A21" s="22">
        <f t="shared" ref="A21:A22" si="2">A20+1</f>
        <v>3</v>
      </c>
      <c r="B21" s="23" t="s">
        <v>21</v>
      </c>
      <c r="C21" s="24">
        <f>'Bieu 61'!C29</f>
        <v>15100</v>
      </c>
      <c r="D21" s="24">
        <f>'Bieu 61'!D29</f>
        <v>0</v>
      </c>
      <c r="E21" s="25"/>
      <c r="F21" s="25">
        <v>0</v>
      </c>
    </row>
    <row r="22" spans="1:6" x14ac:dyDescent="0.35">
      <c r="A22" s="22">
        <f t="shared" si="2"/>
        <v>4</v>
      </c>
      <c r="B22" s="23" t="s">
        <v>22</v>
      </c>
      <c r="C22" s="24">
        <f>'Bieu 61'!C30</f>
        <v>1000</v>
      </c>
      <c r="D22" s="24">
        <f>'Bieu 61'!D30</f>
        <v>0</v>
      </c>
      <c r="E22" s="25">
        <f t="shared" si="0"/>
        <v>0</v>
      </c>
      <c r="F22" s="25">
        <f>D22/1000*100</f>
        <v>0</v>
      </c>
    </row>
    <row r="23" spans="1:6" x14ac:dyDescent="0.35">
      <c r="A23" s="22">
        <f>A22+1</f>
        <v>5</v>
      </c>
      <c r="B23" s="23" t="s">
        <v>23</v>
      </c>
      <c r="C23" s="24">
        <f>'Bieu 61'!C31</f>
        <v>244308</v>
      </c>
      <c r="D23" s="24">
        <f>'Bieu 61'!D31</f>
        <v>0</v>
      </c>
      <c r="E23" s="25">
        <f t="shared" si="0"/>
        <v>0</v>
      </c>
      <c r="F23" s="25">
        <f>D23/14259*100</f>
        <v>0</v>
      </c>
    </row>
    <row r="24" spans="1:6" s="30" customFormat="1" ht="30" x14ac:dyDescent="0.35">
      <c r="A24" s="19" t="s">
        <v>17</v>
      </c>
      <c r="B24" s="20" t="s">
        <v>24</v>
      </c>
      <c r="C24" s="21">
        <f>'Bieu 61'!C32</f>
        <v>3115140</v>
      </c>
      <c r="D24" s="21">
        <f>'Bieu 61'!D32</f>
        <v>255993.75</v>
      </c>
      <c r="E24" s="18">
        <f t="shared" si="0"/>
        <v>8.2177285772068025</v>
      </c>
      <c r="F24" s="18">
        <f>D24/389757.25*100</f>
        <v>65.68030485642025</v>
      </c>
    </row>
    <row r="25" spans="1:6" s="30" customFormat="1" ht="15" x14ac:dyDescent="0.35">
      <c r="A25" s="19" t="s">
        <v>25</v>
      </c>
      <c r="B25" s="20" t="s">
        <v>31</v>
      </c>
      <c r="C25" s="21">
        <v>188600</v>
      </c>
      <c r="D25" s="21"/>
      <c r="E25" s="18"/>
      <c r="F25" s="18"/>
    </row>
    <row r="26" spans="1:6" s="30" customFormat="1" ht="15" x14ac:dyDescent="0.35">
      <c r="A26" s="19" t="s">
        <v>26</v>
      </c>
      <c r="B26" s="20" t="s">
        <v>32</v>
      </c>
      <c r="C26" s="21"/>
      <c r="D26" s="21"/>
      <c r="E26" s="18"/>
      <c r="F26" s="18"/>
    </row>
    <row r="27" spans="1:6" ht="6.75" customHeight="1" x14ac:dyDescent="0.35">
      <c r="A27" s="27"/>
      <c r="B27" s="28"/>
      <c r="C27" s="28"/>
      <c r="D27" s="28"/>
      <c r="E27" s="29"/>
      <c r="F27" s="29"/>
    </row>
  </sheetData>
  <mergeCells count="10">
    <mergeCell ref="A4:F4"/>
    <mergeCell ref="A5:F5"/>
    <mergeCell ref="E1:F1"/>
    <mergeCell ref="A7:A8"/>
    <mergeCell ref="B7:B8"/>
    <mergeCell ref="C7:C8"/>
    <mergeCell ref="D7:D8"/>
    <mergeCell ref="E7:F7"/>
    <mergeCell ref="A1:B1"/>
    <mergeCell ref="A2:B2"/>
  </mergeCells>
  <printOptions horizontalCentered="1"/>
  <pageMargins left="0.19685039370078741" right="0.19685039370078741" top="0.51181102362204722"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A28" workbookViewId="0">
      <selection activeCell="J21" sqref="J21"/>
    </sheetView>
  </sheetViews>
  <sheetFormatPr defaultColWidth="9" defaultRowHeight="15.5" x14ac:dyDescent="0.35"/>
  <cols>
    <col min="1" max="1" width="5.58203125" style="6" customWidth="1"/>
    <col min="2" max="2" width="46" style="3" customWidth="1"/>
    <col min="3" max="3" width="10.33203125" style="3" customWidth="1"/>
    <col min="4" max="4" width="10.58203125" style="3" customWidth="1"/>
    <col min="5" max="5" width="9" style="7"/>
    <col min="6" max="6" width="11.25" style="7" customWidth="1"/>
    <col min="7" max="8" width="0" style="3" hidden="1" customWidth="1"/>
    <col min="9" max="16384" width="9" style="3"/>
  </cols>
  <sheetData>
    <row r="1" spans="1:8" x14ac:dyDescent="0.35">
      <c r="A1" s="57" t="s">
        <v>0</v>
      </c>
      <c r="B1" s="57"/>
      <c r="E1" s="59" t="s">
        <v>86</v>
      </c>
      <c r="F1" s="59"/>
    </row>
    <row r="2" spans="1:8" x14ac:dyDescent="0.35">
      <c r="A2" s="58" t="s">
        <v>87</v>
      </c>
      <c r="B2" s="58"/>
      <c r="E2" s="5"/>
      <c r="F2" s="5"/>
    </row>
    <row r="3" spans="1:8" ht="8.25" customHeight="1" x14ac:dyDescent="0.35"/>
    <row r="4" spans="1:8" ht="20" x14ac:dyDescent="0.35">
      <c r="A4" s="53" t="s">
        <v>91</v>
      </c>
      <c r="B4" s="53"/>
      <c r="C4" s="53"/>
      <c r="D4" s="53"/>
      <c r="E4" s="53"/>
      <c r="F4" s="53"/>
    </row>
    <row r="5" spans="1:8" ht="8.25" customHeight="1" x14ac:dyDescent="0.35">
      <c r="A5" s="8"/>
      <c r="B5" s="8"/>
      <c r="C5" s="8"/>
      <c r="D5" s="8"/>
      <c r="E5" s="9"/>
      <c r="F5" s="9"/>
    </row>
    <row r="6" spans="1:8" x14ac:dyDescent="0.35">
      <c r="A6" s="54" t="s">
        <v>93</v>
      </c>
      <c r="B6" s="54"/>
      <c r="C6" s="54"/>
      <c r="D6" s="54"/>
      <c r="E6" s="54"/>
      <c r="F6" s="54"/>
    </row>
    <row r="7" spans="1:8" ht="19.5" customHeight="1" x14ac:dyDescent="0.35">
      <c r="F7" s="10" t="s">
        <v>28</v>
      </c>
    </row>
    <row r="8" spans="1:8" ht="47.25" customHeight="1" x14ac:dyDescent="0.35">
      <c r="A8" s="56" t="s">
        <v>1</v>
      </c>
      <c r="B8" s="56" t="s">
        <v>2</v>
      </c>
      <c r="C8" s="56" t="s">
        <v>5</v>
      </c>
      <c r="D8" s="56" t="s">
        <v>3</v>
      </c>
      <c r="E8" s="56" t="s">
        <v>4</v>
      </c>
      <c r="F8" s="56"/>
    </row>
    <row r="9" spans="1:8" ht="45" customHeight="1" x14ac:dyDescent="0.35">
      <c r="A9" s="56"/>
      <c r="B9" s="56"/>
      <c r="C9" s="56"/>
      <c r="D9" s="56"/>
      <c r="E9" s="11" t="s">
        <v>5</v>
      </c>
      <c r="F9" s="11" t="s">
        <v>6</v>
      </c>
    </row>
    <row r="10" spans="1:8" x14ac:dyDescent="0.35">
      <c r="A10" s="12" t="s">
        <v>7</v>
      </c>
      <c r="B10" s="12" t="s">
        <v>8</v>
      </c>
      <c r="C10" s="12">
        <v>1</v>
      </c>
      <c r="D10" s="12">
        <v>2</v>
      </c>
      <c r="E10" s="13" t="s">
        <v>9</v>
      </c>
      <c r="F10" s="12">
        <v>4</v>
      </c>
    </row>
    <row r="11" spans="1:8" s="46" customFormat="1" ht="21.75" customHeight="1" x14ac:dyDescent="0.35">
      <c r="A11" s="42" t="s">
        <v>7</v>
      </c>
      <c r="B11" s="43" t="s">
        <v>33</v>
      </c>
      <c r="C11" s="44">
        <f>SUM(C12,C31:C32,C39)</f>
        <v>5003000</v>
      </c>
      <c r="D11" s="44">
        <f>SUM(D12,D31:D32,D39)</f>
        <v>2164006</v>
      </c>
      <c r="E11" s="45">
        <f>D11/C11*100</f>
        <v>43.254167499500298</v>
      </c>
      <c r="F11" s="45">
        <v>136.57118911270626</v>
      </c>
      <c r="G11" s="46">
        <v>1584526</v>
      </c>
      <c r="H11" s="52">
        <f>D11/G11*100</f>
        <v>136.57118911270626</v>
      </c>
    </row>
    <row r="12" spans="1:8" s="46" customFormat="1" ht="15" x14ac:dyDescent="0.35">
      <c r="A12" s="47" t="s">
        <v>16</v>
      </c>
      <c r="B12" s="48" t="s">
        <v>11</v>
      </c>
      <c r="C12" s="49">
        <f>SUM(C13:C20,C26:C30)</f>
        <v>4968000</v>
      </c>
      <c r="D12" s="49">
        <f>SUM(D13:D20,D26:D30)+1</f>
        <v>2082260</v>
      </c>
      <c r="E12" s="32">
        <f t="shared" ref="E12:E30" si="0">D12/C12*100</f>
        <v>41.913446054750402</v>
      </c>
      <c r="F12" s="32">
        <v>131.94075699952731</v>
      </c>
      <c r="G12" s="46">
        <v>1578178</v>
      </c>
      <c r="H12" s="52">
        <f t="shared" ref="H12:H42" si="1">D12/G12*100</f>
        <v>131.94075699952731</v>
      </c>
    </row>
    <row r="13" spans="1:8" x14ac:dyDescent="0.35">
      <c r="A13" s="22">
        <v>1</v>
      </c>
      <c r="B13" s="23" t="s">
        <v>34</v>
      </c>
      <c r="C13" s="24">
        <f>120000+35000</f>
        <v>155000</v>
      </c>
      <c r="D13" s="24">
        <v>39175</v>
      </c>
      <c r="E13" s="25">
        <f t="shared" si="0"/>
        <v>25.274193548387096</v>
      </c>
      <c r="F13" s="25">
        <v>106.83702410821425</v>
      </c>
      <c r="G13" s="3">
        <v>36668</v>
      </c>
      <c r="H13" s="52">
        <f t="shared" si="1"/>
        <v>106.83702410821425</v>
      </c>
    </row>
    <row r="14" spans="1:8" x14ac:dyDescent="0.35">
      <c r="A14" s="22">
        <f>A13+1</f>
        <v>2</v>
      </c>
      <c r="B14" s="23" t="s">
        <v>35</v>
      </c>
      <c r="C14" s="24">
        <v>45000</v>
      </c>
      <c r="D14" s="24">
        <v>5160</v>
      </c>
      <c r="E14" s="25">
        <f t="shared" si="0"/>
        <v>11.466666666666667</v>
      </c>
      <c r="F14" s="25">
        <v>19.383921863260706</v>
      </c>
      <c r="G14" s="3">
        <v>26620</v>
      </c>
      <c r="H14" s="52">
        <f t="shared" si="1"/>
        <v>19.383921863260706</v>
      </c>
    </row>
    <row r="15" spans="1:8" x14ac:dyDescent="0.35">
      <c r="A15" s="22">
        <f t="shared" ref="A15:A20" si="2">A14+1</f>
        <v>3</v>
      </c>
      <c r="B15" s="23" t="s">
        <v>36</v>
      </c>
      <c r="C15" s="24">
        <v>1372500</v>
      </c>
      <c r="D15" s="24">
        <v>468567</v>
      </c>
      <c r="E15" s="25">
        <f t="shared" si="0"/>
        <v>34.139672131147542</v>
      </c>
      <c r="F15" s="25">
        <v>127.6102574716901</v>
      </c>
      <c r="G15" s="3">
        <v>367186</v>
      </c>
      <c r="H15" s="52">
        <f t="shared" si="1"/>
        <v>127.6102574716901</v>
      </c>
    </row>
    <row r="16" spans="1:8" x14ac:dyDescent="0.35">
      <c r="A16" s="22">
        <f t="shared" si="2"/>
        <v>4</v>
      </c>
      <c r="B16" s="23" t="s">
        <v>37</v>
      </c>
      <c r="C16" s="24">
        <v>460000</v>
      </c>
      <c r="D16" s="24">
        <v>155314</v>
      </c>
      <c r="E16" s="25">
        <f t="shared" si="0"/>
        <v>33.763913043478261</v>
      </c>
      <c r="F16" s="25">
        <v>115.0670114167599</v>
      </c>
      <c r="G16" s="3">
        <v>134977</v>
      </c>
      <c r="H16" s="52">
        <f t="shared" si="1"/>
        <v>115.0670114167599</v>
      </c>
    </row>
    <row r="17" spans="1:8" x14ac:dyDescent="0.35">
      <c r="A17" s="22">
        <f t="shared" si="2"/>
        <v>5</v>
      </c>
      <c r="B17" s="23" t="s">
        <v>38</v>
      </c>
      <c r="C17" s="24">
        <v>225000</v>
      </c>
      <c r="D17" s="24">
        <v>52630</v>
      </c>
      <c r="E17" s="25">
        <f t="shared" si="0"/>
        <v>23.391111111111108</v>
      </c>
      <c r="F17" s="25">
        <v>136.91823408517391</v>
      </c>
      <c r="G17" s="3">
        <v>38439</v>
      </c>
      <c r="H17" s="52">
        <f t="shared" si="1"/>
        <v>136.91823408517391</v>
      </c>
    </row>
    <row r="18" spans="1:8" x14ac:dyDescent="0.35">
      <c r="A18" s="22">
        <f t="shared" si="2"/>
        <v>6</v>
      </c>
      <c r="B18" s="23" t="s">
        <v>39</v>
      </c>
      <c r="C18" s="24">
        <v>190000</v>
      </c>
      <c r="D18" s="24">
        <v>42764</v>
      </c>
      <c r="E18" s="25">
        <f t="shared" si="0"/>
        <v>22.507368421052632</v>
      </c>
      <c r="F18" s="25">
        <v>91.053102244176642</v>
      </c>
      <c r="G18" s="3">
        <v>46966</v>
      </c>
      <c r="H18" s="52">
        <f t="shared" si="1"/>
        <v>91.053102244176642</v>
      </c>
    </row>
    <row r="19" spans="1:8" x14ac:dyDescent="0.35">
      <c r="A19" s="22">
        <f t="shared" si="2"/>
        <v>7</v>
      </c>
      <c r="B19" s="23" t="s">
        <v>40</v>
      </c>
      <c r="C19" s="24">
        <v>70000</v>
      </c>
      <c r="D19" s="24">
        <v>27032</v>
      </c>
      <c r="E19" s="25">
        <f t="shared" si="0"/>
        <v>38.617142857142852</v>
      </c>
      <c r="F19" s="25">
        <v>108.72380645939749</v>
      </c>
      <c r="G19" s="3">
        <v>24863</v>
      </c>
      <c r="H19" s="52">
        <f t="shared" si="1"/>
        <v>108.72380645939749</v>
      </c>
    </row>
    <row r="20" spans="1:8" x14ac:dyDescent="0.35">
      <c r="A20" s="22">
        <f t="shared" si="2"/>
        <v>8</v>
      </c>
      <c r="B20" s="23" t="s">
        <v>41</v>
      </c>
      <c r="C20" s="24">
        <f>SUM(C21:C25)</f>
        <v>434500</v>
      </c>
      <c r="D20" s="24">
        <f>SUM(D21:D25)</f>
        <v>80965</v>
      </c>
      <c r="E20" s="25">
        <f t="shared" si="0"/>
        <v>18.634062140391254</v>
      </c>
      <c r="F20" s="25">
        <v>105.15344753691703</v>
      </c>
      <c r="G20" s="3">
        <v>76997</v>
      </c>
      <c r="H20" s="52">
        <f t="shared" si="1"/>
        <v>105.15344753691703</v>
      </c>
    </row>
    <row r="21" spans="1:8" s="40" customFormat="1" x14ac:dyDescent="0.35">
      <c r="A21" s="36" t="s">
        <v>64</v>
      </c>
      <c r="B21" s="37" t="s">
        <v>42</v>
      </c>
      <c r="C21" s="38">
        <v>4500</v>
      </c>
      <c r="D21" s="38"/>
      <c r="E21" s="39"/>
      <c r="F21" s="39"/>
      <c r="H21" s="52" t="e">
        <f t="shared" si="1"/>
        <v>#DIV/0!</v>
      </c>
    </row>
    <row r="22" spans="1:8" s="40" customFormat="1" x14ac:dyDescent="0.35">
      <c r="A22" s="36" t="s">
        <v>64</v>
      </c>
      <c r="B22" s="37" t="s">
        <v>43</v>
      </c>
      <c r="C22" s="38"/>
      <c r="D22" s="38">
        <v>2973</v>
      </c>
      <c r="E22" s="39"/>
      <c r="F22" s="39">
        <v>90.695546064673579</v>
      </c>
      <c r="G22" s="40">
        <v>3278</v>
      </c>
      <c r="H22" s="52">
        <f t="shared" si="1"/>
        <v>90.695546064673579</v>
      </c>
    </row>
    <row r="23" spans="1:8" s="40" customFormat="1" x14ac:dyDescent="0.35">
      <c r="A23" s="36" t="s">
        <v>64</v>
      </c>
      <c r="B23" s="37" t="s">
        <v>44</v>
      </c>
      <c r="C23" s="38">
        <v>400000</v>
      </c>
      <c r="D23" s="38">
        <v>69673</v>
      </c>
      <c r="E23" s="39">
        <f t="shared" si="0"/>
        <v>17.41825</v>
      </c>
      <c r="F23" s="39">
        <v>106.54178454010246</v>
      </c>
      <c r="G23" s="40">
        <v>65395</v>
      </c>
      <c r="H23" s="52">
        <f t="shared" si="1"/>
        <v>106.54178454010246</v>
      </c>
    </row>
    <row r="24" spans="1:8" s="40" customFormat="1" x14ac:dyDescent="0.35">
      <c r="A24" s="36" t="s">
        <v>64</v>
      </c>
      <c r="B24" s="37" t="s">
        <v>45</v>
      </c>
      <c r="C24" s="38">
        <v>30000</v>
      </c>
      <c r="D24" s="38">
        <v>8319</v>
      </c>
      <c r="E24" s="39">
        <f t="shared" si="0"/>
        <v>27.73</v>
      </c>
      <c r="F24" s="39">
        <v>99.939932724651612</v>
      </c>
      <c r="G24" s="40">
        <v>8324</v>
      </c>
      <c r="H24" s="52">
        <f t="shared" si="1"/>
        <v>99.939932724651612</v>
      </c>
    </row>
    <row r="25" spans="1:8" s="40" customFormat="1" ht="31" x14ac:dyDescent="0.35">
      <c r="A25" s="36" t="s">
        <v>64</v>
      </c>
      <c r="B25" s="37" t="s">
        <v>46</v>
      </c>
      <c r="C25" s="38"/>
      <c r="D25" s="38"/>
      <c r="E25" s="39"/>
      <c r="F25" s="39"/>
      <c r="H25" s="52" t="e">
        <f t="shared" si="1"/>
        <v>#DIV/0!</v>
      </c>
    </row>
    <row r="26" spans="1:8" x14ac:dyDescent="0.35">
      <c r="A26" s="22">
        <f>A20+1</f>
        <v>9</v>
      </c>
      <c r="B26" s="23" t="s">
        <v>47</v>
      </c>
      <c r="C26" s="24">
        <v>2000</v>
      </c>
      <c r="D26" s="24">
        <v>108</v>
      </c>
      <c r="E26" s="25">
        <f t="shared" si="0"/>
        <v>5.4</v>
      </c>
      <c r="F26" s="25">
        <v>33.75</v>
      </c>
      <c r="G26" s="3">
        <v>320</v>
      </c>
      <c r="H26" s="52">
        <f t="shared" si="1"/>
        <v>33.75</v>
      </c>
    </row>
    <row r="27" spans="1:8" ht="46.5" x14ac:dyDescent="0.35">
      <c r="A27" s="22">
        <f t="shared" ref="A27:A30" si="3">A26+1</f>
        <v>10</v>
      </c>
      <c r="B27" s="23" t="s">
        <v>48</v>
      </c>
      <c r="C27" s="24">
        <v>3000</v>
      </c>
      <c r="D27" s="24"/>
      <c r="E27" s="25">
        <f t="shared" si="0"/>
        <v>0</v>
      </c>
      <c r="F27" s="25">
        <v>0</v>
      </c>
      <c r="G27" s="3">
        <v>2090</v>
      </c>
      <c r="H27" s="52">
        <f t="shared" si="1"/>
        <v>0</v>
      </c>
    </row>
    <row r="28" spans="1:8" x14ac:dyDescent="0.35">
      <c r="A28" s="22">
        <f t="shared" si="3"/>
        <v>11</v>
      </c>
      <c r="B28" s="23" t="s">
        <v>49</v>
      </c>
      <c r="C28" s="24">
        <v>1850000</v>
      </c>
      <c r="D28" s="24">
        <v>1171002</v>
      </c>
      <c r="E28" s="25">
        <f t="shared" si="0"/>
        <v>63.297405405405406</v>
      </c>
      <c r="F28" s="25">
        <v>154.84508245387383</v>
      </c>
      <c r="G28" s="3">
        <v>756241</v>
      </c>
      <c r="H28" s="52">
        <f t="shared" si="1"/>
        <v>154.84508245387383</v>
      </c>
    </row>
    <row r="29" spans="1:8" x14ac:dyDescent="0.35">
      <c r="A29" s="22">
        <f t="shared" si="3"/>
        <v>12</v>
      </c>
      <c r="B29" s="23" t="s">
        <v>50</v>
      </c>
      <c r="C29" s="24">
        <v>1000</v>
      </c>
      <c r="D29" s="24">
        <v>2264</v>
      </c>
      <c r="E29" s="25">
        <f t="shared" si="0"/>
        <v>226.39999999999998</v>
      </c>
      <c r="F29" s="25"/>
      <c r="H29" s="52" t="e">
        <f t="shared" si="1"/>
        <v>#DIV/0!</v>
      </c>
    </row>
    <row r="30" spans="1:8" x14ac:dyDescent="0.35">
      <c r="A30" s="22">
        <f t="shared" si="3"/>
        <v>13</v>
      </c>
      <c r="B30" s="23" t="s">
        <v>51</v>
      </c>
      <c r="C30" s="24">
        <v>160000</v>
      </c>
      <c r="D30" s="24">
        <v>37278</v>
      </c>
      <c r="E30" s="25">
        <f t="shared" si="0"/>
        <v>23.298749999999998</v>
      </c>
      <c r="F30" s="25">
        <v>55.797036371800623</v>
      </c>
      <c r="G30" s="3">
        <v>66810</v>
      </c>
      <c r="H30" s="52">
        <f t="shared" si="1"/>
        <v>55.797036371800623</v>
      </c>
    </row>
    <row r="31" spans="1:8" s="46" customFormat="1" ht="15" x14ac:dyDescent="0.35">
      <c r="A31" s="47" t="s">
        <v>17</v>
      </c>
      <c r="B31" s="48" t="s">
        <v>12</v>
      </c>
      <c r="C31" s="49"/>
      <c r="D31" s="49"/>
      <c r="E31" s="32"/>
      <c r="F31" s="32"/>
      <c r="H31" s="52" t="e">
        <f t="shared" si="1"/>
        <v>#DIV/0!</v>
      </c>
    </row>
    <row r="32" spans="1:8" s="46" customFormat="1" ht="15" x14ac:dyDescent="0.35">
      <c r="A32" s="47" t="s">
        <v>59</v>
      </c>
      <c r="B32" s="48" t="s">
        <v>52</v>
      </c>
      <c r="C32" s="49">
        <v>35000</v>
      </c>
      <c r="D32" s="49">
        <f>SUM(D33:D38)</f>
        <v>81746</v>
      </c>
      <c r="E32" s="32">
        <f>D32/C32*100</f>
        <v>233.56</v>
      </c>
      <c r="F32" s="32">
        <v>1287.7441713925646</v>
      </c>
      <c r="G32" s="46">
        <v>6348</v>
      </c>
      <c r="H32" s="52">
        <f t="shared" si="1"/>
        <v>1287.7441713925646</v>
      </c>
    </row>
    <row r="33" spans="1:8" x14ac:dyDescent="0.35">
      <c r="A33" s="22">
        <v>1</v>
      </c>
      <c r="B33" s="23" t="s">
        <v>53</v>
      </c>
      <c r="C33" s="24"/>
      <c r="D33" s="24">
        <v>13626</v>
      </c>
      <c r="E33" s="25"/>
      <c r="F33" s="25">
        <v>217.49401436552276</v>
      </c>
      <c r="G33" s="3">
        <v>6265</v>
      </c>
      <c r="H33" s="52">
        <f t="shared" si="1"/>
        <v>217.49401436552276</v>
      </c>
    </row>
    <row r="34" spans="1:8" x14ac:dyDescent="0.35">
      <c r="A34" s="22">
        <f t="shared" ref="A34:A38" si="4">A33+1</f>
        <v>2</v>
      </c>
      <c r="B34" s="23" t="s">
        <v>54</v>
      </c>
      <c r="C34" s="24"/>
      <c r="D34" s="24"/>
      <c r="E34" s="25"/>
      <c r="F34" s="25">
        <v>0</v>
      </c>
      <c r="G34" s="3">
        <v>43</v>
      </c>
      <c r="H34" s="52">
        <f t="shared" si="1"/>
        <v>0</v>
      </c>
    </row>
    <row r="35" spans="1:8" x14ac:dyDescent="0.35">
      <c r="A35" s="22">
        <f t="shared" si="4"/>
        <v>3</v>
      </c>
      <c r="B35" s="23" t="s">
        <v>55</v>
      </c>
      <c r="C35" s="24"/>
      <c r="D35" s="24">
        <v>68111</v>
      </c>
      <c r="E35" s="25"/>
      <c r="F35" s="25"/>
      <c r="H35" s="52" t="e">
        <f t="shared" si="1"/>
        <v>#DIV/0!</v>
      </c>
    </row>
    <row r="36" spans="1:8" x14ac:dyDescent="0.35">
      <c r="A36" s="22">
        <f t="shared" si="4"/>
        <v>4</v>
      </c>
      <c r="B36" s="23" t="s">
        <v>56</v>
      </c>
      <c r="C36" s="24"/>
      <c r="D36" s="24"/>
      <c r="E36" s="25"/>
      <c r="F36" s="25"/>
      <c r="H36" s="52" t="e">
        <f t="shared" si="1"/>
        <v>#DIV/0!</v>
      </c>
    </row>
    <row r="37" spans="1:8" x14ac:dyDescent="0.35">
      <c r="A37" s="22">
        <f t="shared" si="4"/>
        <v>5</v>
      </c>
      <c r="B37" s="23" t="s">
        <v>57</v>
      </c>
      <c r="C37" s="24"/>
      <c r="D37" s="24"/>
      <c r="E37" s="25"/>
      <c r="F37" s="25"/>
      <c r="H37" s="52" t="e">
        <f t="shared" si="1"/>
        <v>#DIV/0!</v>
      </c>
    </row>
    <row r="38" spans="1:8" x14ac:dyDescent="0.35">
      <c r="A38" s="22">
        <f t="shared" si="4"/>
        <v>6</v>
      </c>
      <c r="B38" s="23" t="s">
        <v>58</v>
      </c>
      <c r="C38" s="24"/>
      <c r="D38" s="24">
        <v>9</v>
      </c>
      <c r="E38" s="25"/>
      <c r="F38" s="25">
        <v>22.5</v>
      </c>
      <c r="G38" s="3">
        <v>40</v>
      </c>
      <c r="H38" s="52">
        <f t="shared" si="1"/>
        <v>22.5</v>
      </c>
    </row>
    <row r="39" spans="1:8" s="46" customFormat="1" ht="15" x14ac:dyDescent="0.35">
      <c r="A39" s="47" t="s">
        <v>60</v>
      </c>
      <c r="B39" s="48" t="s">
        <v>14</v>
      </c>
      <c r="C39" s="49"/>
      <c r="D39" s="49"/>
      <c r="E39" s="32"/>
      <c r="F39" s="32"/>
      <c r="H39" s="52" t="e">
        <f t="shared" si="1"/>
        <v>#DIV/0!</v>
      </c>
    </row>
    <row r="40" spans="1:8" s="46" customFormat="1" ht="15" x14ac:dyDescent="0.35">
      <c r="A40" s="47" t="s">
        <v>8</v>
      </c>
      <c r="B40" s="48" t="s">
        <v>61</v>
      </c>
      <c r="C40" s="49">
        <f>C41+C42</f>
        <v>4764220</v>
      </c>
      <c r="D40" s="49">
        <v>2031546</v>
      </c>
      <c r="E40" s="32">
        <f t="shared" ref="E40:E42" si="5">D40/C40*100</f>
        <v>42.641733589128968</v>
      </c>
      <c r="F40" s="32">
        <v>132.67204526486134</v>
      </c>
      <c r="G40" s="46">
        <v>1531254</v>
      </c>
      <c r="H40" s="52">
        <f t="shared" si="1"/>
        <v>132.67204526486134</v>
      </c>
    </row>
    <row r="41" spans="1:8" x14ac:dyDescent="0.35">
      <c r="A41" s="22">
        <v>1</v>
      </c>
      <c r="B41" s="23" t="s">
        <v>62</v>
      </c>
      <c r="C41" s="24">
        <v>2614220</v>
      </c>
      <c r="D41" s="24">
        <f>39174+5160+468567+155313+31578</f>
        <v>699792</v>
      </c>
      <c r="E41" s="25">
        <f t="shared" si="5"/>
        <v>26.768672873744364</v>
      </c>
      <c r="F41" s="25">
        <v>119.85120332120765</v>
      </c>
      <c r="G41" s="3">
        <v>583884</v>
      </c>
      <c r="H41" s="52">
        <f t="shared" si="1"/>
        <v>119.85120332120765</v>
      </c>
    </row>
    <row r="42" spans="1:8" x14ac:dyDescent="0.35">
      <c r="A42" s="22">
        <f t="shared" ref="A42" si="6">A41+1</f>
        <v>2</v>
      </c>
      <c r="B42" s="23" t="s">
        <v>63</v>
      </c>
      <c r="C42" s="24">
        <v>2150000</v>
      </c>
      <c r="D42" s="24">
        <f>2031546-D41</f>
        <v>1331754</v>
      </c>
      <c r="E42" s="25">
        <f t="shared" si="5"/>
        <v>61.9420465116279</v>
      </c>
      <c r="F42" s="25">
        <v>134.56954043894748</v>
      </c>
      <c r="G42" s="3">
        <v>989640</v>
      </c>
      <c r="H42" s="52">
        <f t="shared" si="1"/>
        <v>134.56954043894748</v>
      </c>
    </row>
    <row r="43" spans="1:8" ht="7.5" customHeight="1" x14ac:dyDescent="0.35">
      <c r="A43" s="27"/>
      <c r="B43" s="28"/>
      <c r="C43" s="28"/>
      <c r="D43" s="28"/>
      <c r="E43" s="29"/>
      <c r="F43" s="29"/>
    </row>
  </sheetData>
  <mergeCells count="10">
    <mergeCell ref="A4:F4"/>
    <mergeCell ref="A6:F6"/>
    <mergeCell ref="E1:F1"/>
    <mergeCell ref="A8:A9"/>
    <mergeCell ref="B8:B9"/>
    <mergeCell ref="C8:C9"/>
    <mergeCell ref="D8:D9"/>
    <mergeCell ref="E8:F8"/>
    <mergeCell ref="A1:B1"/>
    <mergeCell ref="A2:B2"/>
  </mergeCells>
  <printOptions horizontalCentered="1"/>
  <pageMargins left="0.19685039370078741" right="0.19685039370078741" top="0.47244094488188981" bottom="0.5118110236220472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tabSelected="1" topLeftCell="A25" workbookViewId="0">
      <selection activeCell="J21" sqref="J21"/>
    </sheetView>
  </sheetViews>
  <sheetFormatPr defaultColWidth="9" defaultRowHeight="15.5" x14ac:dyDescent="0.35"/>
  <cols>
    <col min="1" max="1" width="5.58203125" style="6" customWidth="1"/>
    <col min="2" max="2" width="42.33203125" style="3" customWidth="1"/>
    <col min="3" max="3" width="12.33203125" style="3" customWidth="1"/>
    <col min="4" max="4" width="12.08203125" style="3" customWidth="1"/>
    <col min="5" max="5" width="9.83203125" style="7" customWidth="1"/>
    <col min="6" max="6" width="10.75" style="7" customWidth="1"/>
    <col min="7" max="16384" width="9" style="2"/>
  </cols>
  <sheetData>
    <row r="1" spans="1:6" s="3" customFormat="1" x14ac:dyDescent="0.35">
      <c r="A1" s="57" t="s">
        <v>0</v>
      </c>
      <c r="B1" s="57"/>
      <c r="E1" s="55" t="s">
        <v>85</v>
      </c>
      <c r="F1" s="55"/>
    </row>
    <row r="2" spans="1:6" s="3" customFormat="1" x14ac:dyDescent="0.35">
      <c r="A2" s="58" t="s">
        <v>87</v>
      </c>
      <c r="B2" s="58"/>
      <c r="E2" s="4"/>
      <c r="F2" s="5"/>
    </row>
    <row r="3" spans="1:6" s="3" customFormat="1" ht="8.25" customHeight="1" x14ac:dyDescent="0.35">
      <c r="A3" s="6"/>
      <c r="E3" s="7"/>
      <c r="F3" s="7"/>
    </row>
    <row r="4" spans="1:6" s="3" customFormat="1" ht="20" x14ac:dyDescent="0.35">
      <c r="A4" s="53" t="s">
        <v>90</v>
      </c>
      <c r="B4" s="53"/>
      <c r="C4" s="53"/>
      <c r="D4" s="53"/>
      <c r="E4" s="53"/>
      <c r="F4" s="53"/>
    </row>
    <row r="5" spans="1:6" s="3" customFormat="1" ht="8.25" customHeight="1" x14ac:dyDescent="0.35">
      <c r="A5" s="8"/>
      <c r="B5" s="8"/>
      <c r="C5" s="8"/>
      <c r="D5" s="8"/>
      <c r="E5" s="9"/>
      <c r="F5" s="9"/>
    </row>
    <row r="6" spans="1:6" s="3" customFormat="1" x14ac:dyDescent="0.35">
      <c r="A6" s="54" t="s">
        <v>93</v>
      </c>
      <c r="B6" s="54"/>
      <c r="C6" s="54"/>
      <c r="D6" s="54"/>
      <c r="E6" s="54"/>
      <c r="F6" s="54"/>
    </row>
    <row r="7" spans="1:6" s="3" customFormat="1" x14ac:dyDescent="0.35">
      <c r="A7" s="6"/>
      <c r="E7" s="7"/>
      <c r="F7" s="10" t="s">
        <v>28</v>
      </c>
    </row>
    <row r="8" spans="1:6" s="3" customFormat="1" ht="47.25" customHeight="1" x14ac:dyDescent="0.35">
      <c r="A8" s="56" t="s">
        <v>1</v>
      </c>
      <c r="B8" s="56" t="s">
        <v>2</v>
      </c>
      <c r="C8" s="56" t="s">
        <v>5</v>
      </c>
      <c r="D8" s="56" t="s">
        <v>3</v>
      </c>
      <c r="E8" s="56" t="s">
        <v>4</v>
      </c>
      <c r="F8" s="56"/>
    </row>
    <row r="9" spans="1:6" s="3" customFormat="1" ht="45.75" customHeight="1" x14ac:dyDescent="0.35">
      <c r="A9" s="56"/>
      <c r="B9" s="56"/>
      <c r="C9" s="56"/>
      <c r="D9" s="56"/>
      <c r="E9" s="11" t="s">
        <v>5</v>
      </c>
      <c r="F9" s="11" t="s">
        <v>6</v>
      </c>
    </row>
    <row r="10" spans="1:6" s="3" customFormat="1" x14ac:dyDescent="0.35">
      <c r="A10" s="12" t="s">
        <v>7</v>
      </c>
      <c r="B10" s="12" t="s">
        <v>8</v>
      </c>
      <c r="C10" s="12">
        <v>1</v>
      </c>
      <c r="D10" s="12">
        <v>2</v>
      </c>
      <c r="E10" s="13" t="s">
        <v>9</v>
      </c>
      <c r="F10" s="12">
        <v>4</v>
      </c>
    </row>
    <row r="11" spans="1:6" ht="21" customHeight="1" x14ac:dyDescent="0.35">
      <c r="A11" s="14"/>
      <c r="B11" s="15" t="s">
        <v>30</v>
      </c>
      <c r="C11" s="16">
        <f>SUM(C12,C32)</f>
        <v>15315045</v>
      </c>
      <c r="D11" s="16">
        <f>SUM(D12,D32)+1</f>
        <v>4300379</v>
      </c>
      <c r="E11" s="17">
        <f>D11/C11*100</f>
        <v>28.079440837424897</v>
      </c>
      <c r="F11" s="18">
        <v>109.66902255769484</v>
      </c>
    </row>
    <row r="12" spans="1:6" x14ac:dyDescent="0.35">
      <c r="A12" s="19" t="s">
        <v>7</v>
      </c>
      <c r="B12" s="20" t="s">
        <v>65</v>
      </c>
      <c r="C12" s="21">
        <f>SUM(C13,C17,C29:C31)</f>
        <v>12199905</v>
      </c>
      <c r="D12" s="21">
        <f>SUM(D13,D17,D29:D31)</f>
        <v>4044384.25</v>
      </c>
      <c r="E12" s="18">
        <f t="shared" ref="E12:E37" si="0">D12/C12*100</f>
        <v>33.150948716403938</v>
      </c>
      <c r="F12" s="18">
        <v>108.42860484490942</v>
      </c>
    </row>
    <row r="13" spans="1:6" s="1" customFormat="1" ht="15" x14ac:dyDescent="0.3">
      <c r="A13" s="19" t="s">
        <v>16</v>
      </c>
      <c r="B13" s="20" t="s">
        <v>19</v>
      </c>
      <c r="C13" s="21">
        <f>SUM(C14:C16)</f>
        <v>3074475</v>
      </c>
      <c r="D13" s="21">
        <f>SUM(D14:D16)</f>
        <v>2351519</v>
      </c>
      <c r="E13" s="18">
        <f t="shared" si="0"/>
        <v>76.485221054001087</v>
      </c>
      <c r="F13" s="18">
        <v>105.52480609440657</v>
      </c>
    </row>
    <row r="14" spans="1:6" s="50" customFormat="1" x14ac:dyDescent="0.35">
      <c r="A14" s="41">
        <v>1</v>
      </c>
      <c r="B14" s="33" t="s">
        <v>66</v>
      </c>
      <c r="C14" s="34">
        <v>3074475</v>
      </c>
      <c r="D14" s="34">
        <f>2588519-D33-D36-D16</f>
        <v>2340219</v>
      </c>
      <c r="E14" s="35">
        <f>D14/C14*100</f>
        <v>76.117678628058457</v>
      </c>
      <c r="F14" s="35">
        <v>105.01771671564045</v>
      </c>
    </row>
    <row r="15" spans="1:6" ht="62" x14ac:dyDescent="0.35">
      <c r="A15" s="22">
        <f>A14+1</f>
        <v>2</v>
      </c>
      <c r="B15" s="23" t="s">
        <v>67</v>
      </c>
      <c r="C15" s="24"/>
      <c r="D15" s="24"/>
      <c r="E15" s="25"/>
      <c r="F15" s="18"/>
    </row>
    <row r="16" spans="1:6" x14ac:dyDescent="0.35">
      <c r="A16" s="22">
        <f>A15+1</f>
        <v>3</v>
      </c>
      <c r="B16" s="23" t="s">
        <v>68</v>
      </c>
      <c r="C16" s="24"/>
      <c r="D16" s="24">
        <v>11300</v>
      </c>
      <c r="E16" s="25"/>
      <c r="F16" s="18"/>
    </row>
    <row r="17" spans="1:6" s="1" customFormat="1" ht="15" x14ac:dyDescent="0.3">
      <c r="A17" s="19" t="s">
        <v>17</v>
      </c>
      <c r="B17" s="20" t="s">
        <v>20</v>
      </c>
      <c r="C17" s="31">
        <v>8865022</v>
      </c>
      <c r="D17" s="21">
        <f>1711859-D37</f>
        <v>1692865.25</v>
      </c>
      <c r="E17" s="18">
        <f t="shared" si="0"/>
        <v>19.096007319553181</v>
      </c>
      <c r="F17" s="18">
        <v>112.81297179217971</v>
      </c>
    </row>
    <row r="18" spans="1:6" x14ac:dyDescent="0.35">
      <c r="A18" s="22"/>
      <c r="B18" s="26" t="s">
        <v>69</v>
      </c>
      <c r="C18" s="24"/>
      <c r="D18" s="24"/>
      <c r="E18" s="25"/>
      <c r="F18" s="18"/>
    </row>
    <row r="19" spans="1:6" s="50" customFormat="1" x14ac:dyDescent="0.35">
      <c r="A19" s="41">
        <v>1</v>
      </c>
      <c r="B19" s="33" t="s">
        <v>70</v>
      </c>
      <c r="C19" s="51">
        <f>3612359+251566</f>
        <v>3863925</v>
      </c>
      <c r="D19" s="34">
        <v>791208</v>
      </c>
      <c r="E19" s="35">
        <f t="shared" si="0"/>
        <v>20.476794968846445</v>
      </c>
      <c r="F19" s="35">
        <v>119.04721064914079</v>
      </c>
    </row>
    <row r="20" spans="1:6" s="50" customFormat="1" x14ac:dyDescent="0.35">
      <c r="A20" s="41">
        <f t="shared" ref="A20:A28" si="1">A19+1</f>
        <v>2</v>
      </c>
      <c r="B20" s="33" t="s">
        <v>71</v>
      </c>
      <c r="C20" s="51">
        <v>42902</v>
      </c>
      <c r="D20" s="34">
        <v>3265</v>
      </c>
      <c r="E20" s="35">
        <f t="shared" si="0"/>
        <v>7.6103678150202789</v>
      </c>
      <c r="F20" s="35">
        <v>205.47514159848964</v>
      </c>
    </row>
    <row r="21" spans="1:6" s="50" customFormat="1" x14ac:dyDescent="0.35">
      <c r="A21" s="41">
        <f t="shared" si="1"/>
        <v>3</v>
      </c>
      <c r="B21" s="33" t="s">
        <v>72</v>
      </c>
      <c r="C21" s="51">
        <v>1126065</v>
      </c>
      <c r="D21" s="34">
        <v>235283</v>
      </c>
      <c r="E21" s="35">
        <f t="shared" si="0"/>
        <v>20.89426454067927</v>
      </c>
      <c r="F21" s="35">
        <v>122.42463030605768</v>
      </c>
    </row>
    <row r="22" spans="1:6" s="50" customFormat="1" x14ac:dyDescent="0.35">
      <c r="A22" s="41">
        <f t="shared" si="1"/>
        <v>4</v>
      </c>
      <c r="B22" s="33" t="s">
        <v>73</v>
      </c>
      <c r="C22" s="51">
        <v>42968</v>
      </c>
      <c r="D22" s="34">
        <v>10282</v>
      </c>
      <c r="E22" s="35">
        <f t="shared" si="0"/>
        <v>23.929435859244087</v>
      </c>
      <c r="F22" s="35">
        <v>126.42321406615025</v>
      </c>
    </row>
    <row r="23" spans="1:6" s="50" customFormat="1" x14ac:dyDescent="0.35">
      <c r="A23" s="41">
        <f t="shared" si="1"/>
        <v>5</v>
      </c>
      <c r="B23" s="33" t="s">
        <v>74</v>
      </c>
      <c r="C23" s="51">
        <v>28307</v>
      </c>
      <c r="D23" s="34">
        <v>2956</v>
      </c>
      <c r="E23" s="35">
        <f t="shared" si="0"/>
        <v>10.44264669516374</v>
      </c>
      <c r="F23" s="35">
        <v>194.4736842105263</v>
      </c>
    </row>
    <row r="24" spans="1:6" s="50" customFormat="1" x14ac:dyDescent="0.35">
      <c r="A24" s="41">
        <f t="shared" si="1"/>
        <v>6</v>
      </c>
      <c r="B24" s="33" t="s">
        <v>75</v>
      </c>
      <c r="C24" s="51">
        <v>24896</v>
      </c>
      <c r="D24" s="34">
        <v>3368</v>
      </c>
      <c r="E24" s="35">
        <f t="shared" si="0"/>
        <v>13.528277634961439</v>
      </c>
      <c r="F24" s="35">
        <v>111.37566137566137</v>
      </c>
    </row>
    <row r="25" spans="1:6" s="50" customFormat="1" x14ac:dyDescent="0.35">
      <c r="A25" s="41">
        <f t="shared" si="1"/>
        <v>7</v>
      </c>
      <c r="B25" s="33" t="s">
        <v>76</v>
      </c>
      <c r="C25" s="51">
        <v>162561</v>
      </c>
      <c r="D25" s="34">
        <v>4743</v>
      </c>
      <c r="E25" s="35">
        <f t="shared" si="0"/>
        <v>2.9176739808441141</v>
      </c>
      <c r="F25" s="35">
        <v>42.081447963800905</v>
      </c>
    </row>
    <row r="26" spans="1:6" s="50" customFormat="1" x14ac:dyDescent="0.35">
      <c r="A26" s="41">
        <f t="shared" si="1"/>
        <v>8</v>
      </c>
      <c r="B26" s="33" t="s">
        <v>77</v>
      </c>
      <c r="C26" s="51">
        <v>1054334</v>
      </c>
      <c r="D26" s="34">
        <v>76167</v>
      </c>
      <c r="E26" s="35">
        <f t="shared" si="0"/>
        <v>7.2241813315325132</v>
      </c>
      <c r="F26" s="35">
        <v>93.765926801344307</v>
      </c>
    </row>
    <row r="27" spans="1:6" s="50" customFormat="1" ht="31" x14ac:dyDescent="0.35">
      <c r="A27" s="41">
        <f t="shared" si="1"/>
        <v>9</v>
      </c>
      <c r="B27" s="33" t="s">
        <v>78</v>
      </c>
      <c r="C27" s="51">
        <v>1564195</v>
      </c>
      <c r="D27" s="34">
        <v>395789</v>
      </c>
      <c r="E27" s="35">
        <f t="shared" si="0"/>
        <v>25.303047254338495</v>
      </c>
      <c r="F27" s="35">
        <v>112.23599137931035</v>
      </c>
    </row>
    <row r="28" spans="1:6" s="50" customFormat="1" x14ac:dyDescent="0.35">
      <c r="A28" s="41">
        <f t="shared" si="1"/>
        <v>10</v>
      </c>
      <c r="B28" s="33" t="s">
        <v>79</v>
      </c>
      <c r="C28" s="34">
        <v>510489</v>
      </c>
      <c r="D28" s="34">
        <v>95613</v>
      </c>
      <c r="E28" s="35">
        <f t="shared" si="0"/>
        <v>18.729688592702292</v>
      </c>
      <c r="F28" s="35">
        <v>91.9921875</v>
      </c>
    </row>
    <row r="29" spans="1:6" s="1" customFormat="1" ht="30" x14ac:dyDescent="0.3">
      <c r="A29" s="19" t="s">
        <v>59</v>
      </c>
      <c r="B29" s="20" t="s">
        <v>21</v>
      </c>
      <c r="C29" s="21">
        <v>15100</v>
      </c>
      <c r="D29" s="21"/>
      <c r="E29" s="18"/>
      <c r="F29" s="18"/>
    </row>
    <row r="30" spans="1:6" s="1" customFormat="1" ht="15" x14ac:dyDescent="0.3">
      <c r="A30" s="19" t="s">
        <v>60</v>
      </c>
      <c r="B30" s="20" t="s">
        <v>22</v>
      </c>
      <c r="C30" s="21">
        <v>1000</v>
      </c>
      <c r="D30" s="21"/>
      <c r="E30" s="18">
        <f t="shared" si="0"/>
        <v>0</v>
      </c>
      <c r="F30" s="18">
        <v>0</v>
      </c>
    </row>
    <row r="31" spans="1:6" x14ac:dyDescent="0.35">
      <c r="A31" s="19" t="s">
        <v>80</v>
      </c>
      <c r="B31" s="20" t="s">
        <v>23</v>
      </c>
      <c r="C31" s="21">
        <v>244308</v>
      </c>
      <c r="D31" s="21">
        <v>0</v>
      </c>
      <c r="E31" s="18">
        <f t="shared" si="0"/>
        <v>0</v>
      </c>
      <c r="F31" s="18"/>
    </row>
    <row r="32" spans="1:6" ht="30" x14ac:dyDescent="0.35">
      <c r="A32" s="19" t="s">
        <v>8</v>
      </c>
      <c r="B32" s="20" t="s">
        <v>81</v>
      </c>
      <c r="C32" s="21">
        <f>C33+C36+C37</f>
        <v>3115140</v>
      </c>
      <c r="D32" s="21">
        <f>SUM(D33,D36:D37)</f>
        <v>255993.75</v>
      </c>
      <c r="E32" s="18">
        <f t="shared" si="0"/>
        <v>8.2177285772068025</v>
      </c>
      <c r="F32" s="18">
        <v>133.86309027351092</v>
      </c>
    </row>
    <row r="33" spans="1:6" s="50" customFormat="1" x14ac:dyDescent="0.35">
      <c r="A33" s="41">
        <v>1</v>
      </c>
      <c r="B33" s="33" t="s">
        <v>82</v>
      </c>
      <c r="C33" s="34">
        <v>639165</v>
      </c>
      <c r="D33" s="34">
        <v>66000</v>
      </c>
      <c r="E33" s="35">
        <f>D33/C33*100</f>
        <v>10.325972166811386</v>
      </c>
      <c r="F33" s="35">
        <v>115.85451481533494</v>
      </c>
    </row>
    <row r="34" spans="1:6" s="50" customFormat="1" hidden="1" x14ac:dyDescent="0.35">
      <c r="A34" s="41"/>
      <c r="B34" s="33" t="s">
        <v>88</v>
      </c>
      <c r="C34" s="34"/>
      <c r="D34" s="34">
        <v>48865</v>
      </c>
      <c r="E34" s="35"/>
      <c r="F34" s="35"/>
    </row>
    <row r="35" spans="1:6" s="50" customFormat="1" hidden="1" x14ac:dyDescent="0.35">
      <c r="A35" s="41"/>
      <c r="B35" s="33" t="s">
        <v>89</v>
      </c>
      <c r="C35" s="34"/>
      <c r="D35" s="34">
        <v>8103</v>
      </c>
      <c r="E35" s="35"/>
      <c r="F35" s="35"/>
    </row>
    <row r="36" spans="1:6" s="50" customFormat="1" x14ac:dyDescent="0.35">
      <c r="A36" s="41">
        <f>A33+1</f>
        <v>2</v>
      </c>
      <c r="B36" s="33" t="s">
        <v>83</v>
      </c>
      <c r="C36" s="34">
        <v>2400000</v>
      </c>
      <c r="D36" s="34">
        <v>171000</v>
      </c>
      <c r="E36" s="35">
        <f t="shared" si="0"/>
        <v>7.1249999999999991</v>
      </c>
      <c r="F36" s="35">
        <v>153.43616248082049</v>
      </c>
    </row>
    <row r="37" spans="1:6" s="50" customFormat="1" ht="31" x14ac:dyDescent="0.35">
      <c r="A37" s="41">
        <f t="shared" ref="A37" si="2">A36+1</f>
        <v>3</v>
      </c>
      <c r="B37" s="33" t="s">
        <v>84</v>
      </c>
      <c r="C37" s="34">
        <v>75975</v>
      </c>
      <c r="D37" s="34">
        <f>C37/4</f>
        <v>18993.75</v>
      </c>
      <c r="E37" s="35">
        <f t="shared" si="0"/>
        <v>25</v>
      </c>
      <c r="F37" s="35">
        <v>83.23108608487982</v>
      </c>
    </row>
    <row r="38" spans="1:6" ht="6.75" customHeight="1" x14ac:dyDescent="0.35">
      <c r="A38" s="27"/>
      <c r="B38" s="28"/>
      <c r="C38" s="28"/>
      <c r="D38" s="28"/>
      <c r="E38" s="29"/>
      <c r="F38" s="29"/>
    </row>
  </sheetData>
  <mergeCells count="10">
    <mergeCell ref="E1:F1"/>
    <mergeCell ref="A4:F4"/>
    <mergeCell ref="A8:A9"/>
    <mergeCell ref="B8:B9"/>
    <mergeCell ref="C8:C9"/>
    <mergeCell ref="D8:D9"/>
    <mergeCell ref="E8:F8"/>
    <mergeCell ref="A6:F6"/>
    <mergeCell ref="A1:B1"/>
    <mergeCell ref="A2:B2"/>
  </mergeCells>
  <printOptions horizontalCentered="1"/>
  <pageMargins left="0.19685039370078741" right="0.19685039370078741" top="0.47244094488188981" bottom="0.7480314960629921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Bieu 59</vt:lpstr>
      <vt:lpstr>Bieu 60</vt:lpstr>
      <vt:lpstr>Bieu 61</vt:lpstr>
      <vt:lpstr>'Bieu 59'!Print_Area</vt:lpstr>
      <vt:lpstr>'Bieu 60'!Print_Area</vt:lpstr>
      <vt:lpstr>'Bieu 61'!Print_Area</vt:lpstr>
      <vt:lpstr>'Bieu 61'!Print_Titles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huynhngoctoan</dc:creator>
  <cp:lastModifiedBy>Dell</cp:lastModifiedBy>
  <cp:lastPrinted>2024-04-15T03:01:58Z</cp:lastPrinted>
  <dcterms:created xsi:type="dcterms:W3CDTF">2018-04-16T02:29:18Z</dcterms:created>
  <dcterms:modified xsi:type="dcterms:W3CDTF">2024-04-16T09:07:52Z</dcterms:modified>
</cp:coreProperties>
</file>